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27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<sst xmlns="http://schemas.openxmlformats.org/spreadsheetml/2006/main" count="164" uniqueCount="113">
  <si>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</si>
  <si>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</si>
  <si>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</si>
  <si>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</si>
  <si>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</si>
  <si>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</si>
  <si>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</si>
  <si>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</si>
  <si>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</si>
  <si>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</si>
  <si>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</si>
  <si>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</si>
  <si>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</si>
  <si>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</si>
  <si>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</si>
  <si>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</si>
  <si>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</si>
  <si>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</si>
  <si>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</si>
  <si>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</si>
  <si>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</si>
  <si>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</si>
  <si>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</si>
  <si>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</si>
  <si>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</si>
  <si>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</si>
  <si>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</si>
  <si>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</si>
  <si>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</si>
  <si>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</si>
  <si>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</si>
  <si>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</si>
  <si>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</si>
  <si>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</si>
  <si>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</si>
  <si>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</si>
  <si>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</si>
  <si>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</si>
  <si>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</si>
  <si>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</si>
  <si>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</si>
  <si>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</si>
  <si>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</si>
  <si>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</si>
  <si>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</si>
  <si>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</si>
  <si>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</si>
  <si>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</si>
  <si>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</si>
  <si>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</si>
  <si>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</si>
  <si>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</si>
  <si>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</si>
  <si>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</si>
  <si>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</si>
  <si>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</si>
  <si>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</si>
  <si>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</si>
  <si>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</si>
  <si>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</si>
  <si>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</si>
  <si>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</si>
  <si>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</si>
  <si>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</si>
  <si>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</si>
  <si>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</si>
  <si>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</si>
  <si>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</si>
  <si>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</si>
  <si>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</si>
  <si>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</si>
  <si>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</si>
  <si>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</si>
  <si>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</si>
  <si>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</si>
  <si>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</si>
  <si>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</si>
  <si>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</si>
  <si>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</si>
  <si>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</si>
  <si>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</si>
  <si>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</si>
  <si>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</si>
  <si>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</si>
  <si>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</si>
  <si>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</si>
  <si>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</si>
  <si>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</si>
  <si>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</si>
  <si>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</si>
  <si>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</si>
  <si>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</si>
  <si>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</si>
  <si>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</si>
  <si>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</si>
  <si>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</si>
  <si>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</si>
  <si>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</si>
  <si>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</si>
  <si>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</si>
  <si>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</si>
  <si>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</si>
  <si>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</si>
  <si>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</si>
  <si>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</si>
  <si>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</si>
  <si>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</si>
  <si>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</si>
  <si>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</si>
  <si>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</si>
  <si>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</si>
  <si>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</si>
  <si>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05.03.2018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</si>
</sst>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4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29202.90000000001</c:v>
                </c:pt>
                <c:pt idx="1">
                  <c:v>28224.579999999994</c:v>
                </c:pt>
                <c:pt idx="2">
                  <c:v>458.00000000000006</c:v>
                </c:pt>
                <c:pt idx="3">
                  <c:v>520.3200000000143</c:v>
                </c:pt>
              </c:numCache>
            </c:numRef>
          </c:val>
          <c:shape val="box"/>
        </c:ser>
        <c:shape val="box"/>
        <c:axId val="41043173"/>
        <c:axId val="33844238"/>
      </c:bar3D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116165.90000000001</c:v>
                </c:pt>
                <c:pt idx="1">
                  <c:v>38258.4</c:v>
                </c:pt>
                <c:pt idx="2">
                  <c:v>98590.80000000002</c:v>
                </c:pt>
                <c:pt idx="3">
                  <c:v>3079.2000000000003</c:v>
                </c:pt>
                <c:pt idx="4">
                  <c:v>12169.500000000002</c:v>
                </c:pt>
                <c:pt idx="5">
                  <c:v>2170.8</c:v>
                </c:pt>
                <c:pt idx="6">
                  <c:v>155.59999999998854</c:v>
                </c:pt>
              </c:numCache>
            </c:numRef>
          </c:val>
          <c:shape val="box"/>
        </c:ser>
        <c:shape val="box"/>
        <c:axId val="36162687"/>
        <c:axId val="57028728"/>
      </c:bar3D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60361.100000000006</c:v>
                </c:pt>
                <c:pt idx="1">
                  <c:v>42075.80000000001</c:v>
                </c:pt>
                <c:pt idx="2">
                  <c:v>60361.100000000006</c:v>
                </c:pt>
              </c:numCache>
            </c:numRef>
          </c:val>
          <c:shape val="box"/>
        </c:ser>
        <c:shape val="box"/>
        <c:axId val="43496505"/>
        <c:axId val="55924226"/>
      </c:bar3D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3056.7</c:v>
                </c:pt>
                <c:pt idx="1">
                  <c:v>1824.2</c:v>
                </c:pt>
                <c:pt idx="2">
                  <c:v>181.4</c:v>
                </c:pt>
                <c:pt idx="3">
                  <c:v>72</c:v>
                </c:pt>
                <c:pt idx="4">
                  <c:v>10.2</c:v>
                </c:pt>
                <c:pt idx="5">
                  <c:v>968.8999999999996</c:v>
                </c:pt>
              </c:numCache>
            </c:numRef>
          </c:val>
          <c:shape val="box"/>
        </c:ser>
        <c:shape val="box"/>
        <c:axId val="33555987"/>
        <c:axId val="33568428"/>
      </c:bar3D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4021.3999999999996</c:v>
                </c:pt>
                <c:pt idx="1">
                  <c:v>2882.7</c:v>
                </c:pt>
                <c:pt idx="3">
                  <c:v>34</c:v>
                </c:pt>
                <c:pt idx="4">
                  <c:v>51.099999999999994</c:v>
                </c:pt>
                <c:pt idx="5">
                  <c:v>220</c:v>
                </c:pt>
                <c:pt idx="6">
                  <c:v>833.5999999999999</c:v>
                </c:pt>
              </c:numCache>
            </c:numRef>
          </c:val>
          <c:shape val="box"/>
        </c:ser>
        <c:shape val="box"/>
        <c:axId val="33680397"/>
        <c:axId val="34688118"/>
      </c:bar3D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8118"/>
        <c:crosses val="autoZero"/>
        <c:auto val="1"/>
        <c:lblOffset val="100"/>
        <c:tickLblSkip val="2"/>
        <c:noMultiLvlLbl val="0"/>
      </c:catAx>
      <c:valAx>
        <c:axId val="3468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572.8000000000001</c:v>
                </c:pt>
                <c:pt idx="1">
                  <c:v>477.4000000000001</c:v>
                </c:pt>
                <c:pt idx="3">
                  <c:v>64.1</c:v>
                </c:pt>
                <c:pt idx="5">
                  <c:v>31.299999999999983</c:v>
                </c:pt>
              </c:numCache>
            </c:numRef>
          </c:val>
          <c:shape val="box"/>
        </c:ser>
        <c:shape val="box"/>
        <c:axId val="43757607"/>
        <c:axId val="58274144"/>
      </c:bar3D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5382.4</c:v>
                </c:pt>
              </c:numCache>
            </c:numRef>
          </c:val>
          <c:shape val="box"/>
        </c:ser>
        <c:shape val="box"/>
        <c:axId val="54705249"/>
        <c:axId val="22585194"/>
      </c:bar3D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116165.90000000001</c:v>
                </c:pt>
                <c:pt idx="1">
                  <c:v>60361.100000000006</c:v>
                </c:pt>
                <c:pt idx="2">
                  <c:v>3056.7</c:v>
                </c:pt>
                <c:pt idx="3">
                  <c:v>4021.3999999999996</c:v>
                </c:pt>
                <c:pt idx="4">
                  <c:v>572.8000000000001</c:v>
                </c:pt>
                <c:pt idx="5">
                  <c:v>29202.90000000001</c:v>
                </c:pt>
                <c:pt idx="6">
                  <c:v>5382.4</c:v>
                </c:pt>
              </c:numCache>
            </c:numRef>
          </c:val>
          <c:shape val="box"/>
        </c:ser>
        <c:shape val="box"/>
        <c:axId val="1940155"/>
        <c:axId val="17461396"/>
      </c:bar3D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45"/>
          <c:w val="0.84125"/>
          <c:h val="0.4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15.4</c:v>
                </c:pt>
                <c:pt idx="5">
                  <c:v>1008563.0999999999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134074.68</c:v>
                </c:pt>
                <c:pt idx="1">
                  <c:v>15795.7</c:v>
                </c:pt>
                <c:pt idx="2">
                  <c:v>3118.9</c:v>
                </c:pt>
                <c:pt idx="3">
                  <c:v>3107.7999999999997</c:v>
                </c:pt>
                <c:pt idx="4">
                  <c:v>0</c:v>
                </c:pt>
                <c:pt idx="5">
                  <c:v>84844.32</c:v>
                </c:pt>
              </c:numCache>
            </c:numRef>
          </c:val>
          <c:shape val="box"/>
        </c:ser>
        <c:shape val="box"/>
        <c:axId val="22934837"/>
        <c:axId val="5086942"/>
      </c:bar3D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0" sqref="K130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9" ht="39" customHeight="1" thickBot="1">
      <c r="A5" s="179"/>
      <c r="B5" s="182"/>
      <c r="C5" s="176"/>
      <c r="D5" s="176"/>
      <c r="E5" s="176"/>
      <c r="F5" s="176"/>
      <c r="G5" s="176"/>
      <c r="H5" s="176"/>
      <c r="I5" s="176"/>
    </row>
    <row r="6" spans="1:11" ht="18.75" thickBot="1">
      <c r="A6" s="20" t="s">
        <v>26</v>
      </c>
      <c r="B6" s="38">
        <v>216035</v>
      </c>
      <c r="C6" s="39">
        <v>826775</v>
      </c>
      <c r="D6" s="40">
        <f>18784.8+19.1+1564+604.6+17261.2+400.5+10875.2+151.3+0.7+306.3+593.7+110+1396.3+9132.6+10728.8+272.5+616.2+58.8+521.9+257.8+1268.1+880.8+27792.6+9963.6+1287.2+1.6+60.1+4.3+1251.3</f>
        <v>116165.90000000001</v>
      </c>
      <c r="E6" s="3">
        <f>D6/D152*100</f>
        <v>48.21334150129451</v>
      </c>
      <c r="F6" s="3">
        <f>D6/B6*100</f>
        <v>53.7717962367209</v>
      </c>
      <c r="G6" s="3">
        <f aca="true" t="shared" si="0" ref="G6:G43">D6/C6*100</f>
        <v>14.050485319464185</v>
      </c>
      <c r="H6" s="40">
        <f>B6-D6</f>
        <v>99869.09999999999</v>
      </c>
      <c r="I6" s="40">
        <f aca="true" t="shared" si="1" ref="I6:I43">C6-D6</f>
        <v>710609.1</v>
      </c>
      <c r="J6" s="159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8282.7+10875.2+9132.6+9963.6+4.3</f>
        <v>38258.4</v>
      </c>
      <c r="E7" s="146">
        <f>D7/D6*100</f>
        <v>32.934277615031604</v>
      </c>
      <c r="F7" s="146">
        <f>D7/B7*100</f>
        <v>66.49148053139794</v>
      </c>
      <c r="G7" s="146">
        <f>D7/C7*100</f>
        <v>66.49148053139794</v>
      </c>
      <c r="H7" s="145">
        <f>B7-D7</f>
        <v>19280.4</v>
      </c>
      <c r="I7" s="145">
        <f t="shared" si="1"/>
        <v>19280.4</v>
      </c>
      <c r="J7" s="160"/>
      <c r="K7" s="156"/>
      <c r="L7" s="141"/>
    </row>
    <row r="8" spans="1:12" s="93" customFormat="1" ht="18">
      <c r="A8" s="103" t="s">
        <v>3</v>
      </c>
      <c r="B8" s="128">
        <v>153480.2</v>
      </c>
      <c r="C8" s="129">
        <v>649221.9</v>
      </c>
      <c r="D8" s="105">
        <f>18784.8+17058.5+10875.2+340.5+963.8+9132.6+10728.8+20670.9+9963.6+30.7+4.3+37.1</f>
        <v>98590.80000000002</v>
      </c>
      <c r="E8" s="107">
        <f>D8/D6*100</f>
        <v>84.87068924701656</v>
      </c>
      <c r="F8" s="107">
        <f>D8/B8*100</f>
        <v>64.23682012402904</v>
      </c>
      <c r="G8" s="107">
        <f t="shared" si="0"/>
        <v>15.185994187811596</v>
      </c>
      <c r="H8" s="105">
        <f>B8-D8</f>
        <v>54889.399999999994</v>
      </c>
      <c r="I8" s="105">
        <f t="shared" si="1"/>
        <v>550631.1</v>
      </c>
      <c r="J8" s="159"/>
      <c r="K8" s="156"/>
      <c r="L8" s="141"/>
    </row>
    <row r="9" spans="1:12" s="93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J9" s="159"/>
      <c r="K9" s="156"/>
      <c r="L9" s="141"/>
    </row>
    <row r="10" spans="1:12" s="93" customFormat="1" ht="18">
      <c r="A10" s="103" t="s">
        <v>1</v>
      </c>
      <c r="B10" s="128">
        <v>14028.9</v>
      </c>
      <c r="C10" s="129">
        <v>52816.3</v>
      </c>
      <c r="D10" s="147">
        <f>48.9+218.8+88.4+85.8+204.3+521.3+87.9+293.2+244.8+269.9+23.7+37.8+76.9+443.5+72.7+206+64-0.1+91.4</f>
        <v>3079.2000000000003</v>
      </c>
      <c r="E10" s="107">
        <f>D10/D6*100</f>
        <v>2.650691812313252</v>
      </c>
      <c r="F10" s="107">
        <f aca="true" t="shared" si="3" ref="F10:F41">D10/B10*100</f>
        <v>21.94897675512692</v>
      </c>
      <c r="G10" s="107">
        <f t="shared" si="0"/>
        <v>5.830018384476005</v>
      </c>
      <c r="H10" s="105">
        <f t="shared" si="2"/>
        <v>10949.699999999999</v>
      </c>
      <c r="I10" s="105">
        <f t="shared" si="1"/>
        <v>49737.100000000006</v>
      </c>
      <c r="J10" s="159"/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</f>
        <v>12169.500000000002</v>
      </c>
      <c r="E11" s="107">
        <f>D11/D6*100</f>
        <v>10.475965838511991</v>
      </c>
      <c r="F11" s="107">
        <f t="shared" si="3"/>
        <v>29.295224706253357</v>
      </c>
      <c r="G11" s="107">
        <f t="shared" si="0"/>
        <v>13.801938021421673</v>
      </c>
      <c r="H11" s="105">
        <f t="shared" si="2"/>
        <v>29371.4</v>
      </c>
      <c r="I11" s="105">
        <f t="shared" si="1"/>
        <v>76002.9</v>
      </c>
      <c r="J11" s="159"/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</f>
        <v>2170.8</v>
      </c>
      <c r="E12" s="107">
        <f>D12/D6*100</f>
        <v>1.8687067375193582</v>
      </c>
      <c r="F12" s="107">
        <f t="shared" si="3"/>
        <v>64.6148350994166</v>
      </c>
      <c r="G12" s="107">
        <f t="shared" si="0"/>
        <v>17.041921808761188</v>
      </c>
      <c r="H12" s="105">
        <f>B12-D12</f>
        <v>1188.7999999999997</v>
      </c>
      <c r="I12" s="105">
        <f t="shared" si="1"/>
        <v>10567.2</v>
      </c>
      <c r="J12" s="159"/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3625.3999999999855</v>
      </c>
      <c r="C13" s="129">
        <f>C6-C8-C9-C10-C11-C12</f>
        <v>23826.39999999998</v>
      </c>
      <c r="D13" s="129">
        <f>D6-D8-D9-D10-D11-D12</f>
        <v>155.59999999998854</v>
      </c>
      <c r="E13" s="107">
        <f>D13/D6*100</f>
        <v>0.13394636463883852</v>
      </c>
      <c r="F13" s="107">
        <f t="shared" si="3"/>
        <v>4.291940199701803</v>
      </c>
      <c r="G13" s="107">
        <f t="shared" si="0"/>
        <v>0.6530571131181743</v>
      </c>
      <c r="H13" s="105">
        <f t="shared" si="2"/>
        <v>3469.799999999997</v>
      </c>
      <c r="I13" s="105">
        <f t="shared" si="1"/>
        <v>23670.799999999992</v>
      </c>
      <c r="J13" s="159"/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0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0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0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0"/>
      <c r="K17" s="11"/>
      <c r="L17" s="11"/>
      <c r="M17" s="11"/>
    </row>
    <row r="18" spans="1:11" ht="18.75" thickBot="1">
      <c r="A18" s="20" t="s">
        <v>19</v>
      </c>
      <c r="B18" s="38">
        <v>106061.4</v>
      </c>
      <c r="C18" s="39">
        <v>424151.5</v>
      </c>
      <c r="D18" s="40">
        <f>10253+9229.9+6482.3+67.5+83+34.1+81.4+107.8+99.9+131.7+68+568.1+670.4+12.4+333.8+10669.5+2627.5+1015+0.9+691.6+930.5+6776.6+9161.8+16.3+11.4+22.9+213.8</f>
        <v>60361.100000000006</v>
      </c>
      <c r="E18" s="3">
        <f>D18/D152*100</f>
        <v>25.052191113689886</v>
      </c>
      <c r="F18" s="3">
        <f>D18/B18*100</f>
        <v>56.9114682627233</v>
      </c>
      <c r="G18" s="3">
        <f t="shared" si="0"/>
        <v>14.231023584733288</v>
      </c>
      <c r="H18" s="40">
        <f>B18-D18</f>
        <v>45700.29999999999</v>
      </c>
      <c r="I18" s="40">
        <f t="shared" si="1"/>
        <v>363790.4</v>
      </c>
      <c r="J18" s="159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10253+8836.7+83+81.4+107.8+99.9+68+670.4+333.8+10669.5+517.6+20+0.9+930.5+9161.8+16.3+11.4+213.8</f>
        <v>42075.80000000001</v>
      </c>
      <c r="E19" s="146">
        <f>D19/D18*100</f>
        <v>69.70681448813889</v>
      </c>
      <c r="F19" s="146">
        <f t="shared" si="3"/>
        <v>63.74271309279976</v>
      </c>
      <c r="G19" s="146">
        <f t="shared" si="0"/>
        <v>18.602300761320333</v>
      </c>
      <c r="H19" s="145">
        <f t="shared" si="2"/>
        <v>23932.999999999993</v>
      </c>
      <c r="I19" s="145">
        <f t="shared" si="1"/>
        <v>184110.19999999998</v>
      </c>
      <c r="J19" s="160"/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9"/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9"/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9"/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9"/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9"/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106061.4</v>
      </c>
      <c r="C25" s="129">
        <f>C18</f>
        <v>424151.5</v>
      </c>
      <c r="D25" s="129">
        <f>D18</f>
        <v>60361.100000000006</v>
      </c>
      <c r="E25" s="107">
        <f>D25/D18*100</f>
        <v>100</v>
      </c>
      <c r="F25" s="107">
        <f t="shared" si="3"/>
        <v>56.9114682627233</v>
      </c>
      <c r="G25" s="107">
        <f t="shared" si="0"/>
        <v>14.231023584733288</v>
      </c>
      <c r="H25" s="105">
        <f t="shared" si="2"/>
        <v>45700.29999999999</v>
      </c>
      <c r="I25" s="105">
        <f t="shared" si="1"/>
        <v>363790.4</v>
      </c>
      <c r="J25" s="159"/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59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59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59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59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59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59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59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364.6+44.8+35.8+191.3+646.1+25.1+164.7+15+5.1+531+54.3+2.5+15.8+202.7+1.6+22.1+596.2+0.1+14.1+123.8</f>
        <v>3056.7</v>
      </c>
      <c r="E33" s="3">
        <f>D33/D152*100</f>
        <v>1.2686487253747176</v>
      </c>
      <c r="F33" s="3">
        <f>D33/B33*100</f>
        <v>48.87748249064568</v>
      </c>
      <c r="G33" s="3">
        <f t="shared" si="0"/>
        <v>12.322869087405412</v>
      </c>
      <c r="H33" s="40">
        <f t="shared" si="2"/>
        <v>3197.1000000000004</v>
      </c>
      <c r="I33" s="40">
        <f t="shared" si="1"/>
        <v>21748.399999999998</v>
      </c>
      <c r="J33" s="159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</f>
        <v>1824.2</v>
      </c>
      <c r="E34" s="107">
        <f>D34/D33*100</f>
        <v>59.67873850884941</v>
      </c>
      <c r="F34" s="107">
        <f t="shared" si="3"/>
        <v>60.47405934029505</v>
      </c>
      <c r="G34" s="107">
        <f t="shared" si="0"/>
        <v>14.133853997179738</v>
      </c>
      <c r="H34" s="105">
        <f t="shared" si="2"/>
        <v>1192.3</v>
      </c>
      <c r="I34" s="105">
        <f t="shared" si="1"/>
        <v>11082.4</v>
      </c>
      <c r="J34" s="159"/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J35" s="159"/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0.3+11.3+141.7+12.6+0.9+0.4+12.9+1.3</f>
        <v>181.4</v>
      </c>
      <c r="E36" s="107">
        <f>D36/D33*100</f>
        <v>5.934504531030196</v>
      </c>
      <c r="F36" s="107">
        <f t="shared" si="3"/>
        <v>25.34227437831797</v>
      </c>
      <c r="G36" s="107">
        <f t="shared" si="0"/>
        <v>10.173864273696017</v>
      </c>
      <c r="H36" s="105">
        <f t="shared" si="2"/>
        <v>534.4</v>
      </c>
      <c r="I36" s="105">
        <f t="shared" si="1"/>
        <v>1601.6</v>
      </c>
      <c r="J36" s="159"/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</f>
        <v>72</v>
      </c>
      <c r="E37" s="114">
        <f>D37/D33*100</f>
        <v>2.355481401511434</v>
      </c>
      <c r="F37" s="114">
        <f t="shared" si="3"/>
        <v>48.61580013504389</v>
      </c>
      <c r="G37" s="114">
        <f t="shared" si="0"/>
        <v>7.142857142857142</v>
      </c>
      <c r="H37" s="110">
        <f t="shared" si="2"/>
        <v>76.1</v>
      </c>
      <c r="I37" s="110">
        <f t="shared" si="1"/>
        <v>936</v>
      </c>
      <c r="J37" s="160"/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</f>
        <v>10.2</v>
      </c>
      <c r="E38" s="107">
        <f>D38/D33*100</f>
        <v>0.33369319854745316</v>
      </c>
      <c r="F38" s="107">
        <f t="shared" si="3"/>
        <v>66.66666666666666</v>
      </c>
      <c r="G38" s="107">
        <f t="shared" si="0"/>
        <v>12.623762376237623</v>
      </c>
      <c r="H38" s="105">
        <f t="shared" si="2"/>
        <v>5.100000000000001</v>
      </c>
      <c r="I38" s="105">
        <f t="shared" si="1"/>
        <v>70.6</v>
      </c>
      <c r="J38" s="159"/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968.8999999999996</v>
      </c>
      <c r="E39" s="107">
        <f>D39/D33*100</f>
        <v>31.697582360061492</v>
      </c>
      <c r="F39" s="107">
        <f t="shared" si="3"/>
        <v>41.0881641999915</v>
      </c>
      <c r="G39" s="107">
        <f t="shared" si="0"/>
        <v>10.733712209334527</v>
      </c>
      <c r="H39" s="105">
        <f>B39-D39</f>
        <v>1389.2000000000003</v>
      </c>
      <c r="I39" s="105">
        <f t="shared" si="1"/>
        <v>8057.799999999999</v>
      </c>
      <c r="J39" s="159"/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59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59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59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D43/D152*100</f>
        <v>0.0566112756047736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159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59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</f>
        <v>1881.2999999999997</v>
      </c>
      <c r="E45" s="3">
        <f>D45/D152*100</f>
        <v>0.7808122638948722</v>
      </c>
      <c r="F45" s="3">
        <f>D45/B45*100</f>
        <v>56.77682209144408</v>
      </c>
      <c r="G45" s="3">
        <f aca="true" t="shared" si="5" ref="G45:G76">D45/C45*100</f>
        <v>13.857236507737747</v>
      </c>
      <c r="H45" s="40">
        <f>B45-D45</f>
        <v>1432.2000000000003</v>
      </c>
      <c r="I45" s="40">
        <f aca="true" t="shared" si="6" ref="I45:I77">C45-D45</f>
        <v>11695</v>
      </c>
      <c r="J45" s="159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</f>
        <v>1775.5</v>
      </c>
      <c r="E46" s="107">
        <f>D46/D45*100</f>
        <v>94.37622920321056</v>
      </c>
      <c r="F46" s="107">
        <f aca="true" t="shared" si="7" ref="F46:F74">D46/B46*100</f>
        <v>61.60438569098922</v>
      </c>
      <c r="G46" s="107">
        <f t="shared" si="5"/>
        <v>14.486309193564178</v>
      </c>
      <c r="H46" s="105">
        <f aca="true" t="shared" si="8" ref="H46:H74">B46-D46</f>
        <v>1106.6</v>
      </c>
      <c r="I46" s="105">
        <f t="shared" si="6"/>
        <v>10480.9</v>
      </c>
      <c r="J46" s="159"/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J47" s="159"/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v>5.7</v>
      </c>
      <c r="E48" s="107">
        <f>D48/D45*100</f>
        <v>0.3029819805453676</v>
      </c>
      <c r="F48" s="107">
        <f t="shared" si="7"/>
        <v>28.934010152284266</v>
      </c>
      <c r="G48" s="107">
        <f t="shared" si="5"/>
        <v>5.763397371081901</v>
      </c>
      <c r="H48" s="105">
        <f t="shared" si="8"/>
        <v>14</v>
      </c>
      <c r="I48" s="105">
        <f t="shared" si="6"/>
        <v>93.2</v>
      </c>
      <c r="J48" s="159"/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</f>
        <v>71.8</v>
      </c>
      <c r="E49" s="107">
        <f>D49/D45*100</f>
        <v>3.816509860203052</v>
      </c>
      <c r="F49" s="107">
        <f t="shared" si="7"/>
        <v>20.799536500579375</v>
      </c>
      <c r="G49" s="107">
        <f t="shared" si="5"/>
        <v>8.160945669470335</v>
      </c>
      <c r="H49" s="105">
        <f t="shared" si="8"/>
        <v>273.4</v>
      </c>
      <c r="I49" s="105">
        <f t="shared" si="6"/>
        <v>808</v>
      </c>
      <c r="J49" s="159"/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28.29999999999973</v>
      </c>
      <c r="E50" s="107">
        <f>D50/D45*100</f>
        <v>1.5042789560410215</v>
      </c>
      <c r="F50" s="107">
        <f t="shared" si="7"/>
        <v>43.07458143074534</v>
      </c>
      <c r="G50" s="107">
        <f t="shared" si="5"/>
        <v>8.330880188401458</v>
      </c>
      <c r="H50" s="105">
        <f t="shared" si="8"/>
        <v>37.400000000000375</v>
      </c>
      <c r="I50" s="105">
        <f t="shared" si="6"/>
        <v>311.4</v>
      </c>
      <c r="J50" s="159"/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</f>
        <v>4021.3999999999996</v>
      </c>
      <c r="E51" s="3">
        <f>D51/D152*100</f>
        <v>1.669036537514931</v>
      </c>
      <c r="F51" s="3">
        <f>D51/B51*100</f>
        <v>52.36607026590618</v>
      </c>
      <c r="G51" s="3">
        <f t="shared" si="5"/>
        <v>10.829020287919343</v>
      </c>
      <c r="H51" s="40">
        <f>B51-D51</f>
        <v>3658</v>
      </c>
      <c r="I51" s="40">
        <f t="shared" si="6"/>
        <v>33114</v>
      </c>
      <c r="J51" s="159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</f>
        <v>2882.7</v>
      </c>
      <c r="E52" s="107">
        <f>D52/D51*100</f>
        <v>71.68399065002238</v>
      </c>
      <c r="F52" s="107">
        <f t="shared" si="7"/>
        <v>64.21268349185841</v>
      </c>
      <c r="G52" s="107">
        <f t="shared" si="5"/>
        <v>14.343646441828295</v>
      </c>
      <c r="H52" s="105">
        <f t="shared" si="8"/>
        <v>1606.6000000000004</v>
      </c>
      <c r="I52" s="105">
        <f t="shared" si="6"/>
        <v>17214.7</v>
      </c>
      <c r="J52" s="159"/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59"/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</f>
        <v>34</v>
      </c>
      <c r="E54" s="107">
        <f>D54/D51*100</f>
        <v>0.845476699656836</v>
      </c>
      <c r="F54" s="107">
        <f t="shared" si="7"/>
        <v>19.40639269406393</v>
      </c>
      <c r="G54" s="107">
        <f t="shared" si="5"/>
        <v>3.421900161030596</v>
      </c>
      <c r="H54" s="105">
        <f t="shared" si="8"/>
        <v>141.2</v>
      </c>
      <c r="I54" s="105">
        <f t="shared" si="6"/>
        <v>959.6</v>
      </c>
      <c r="J54" s="159"/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</f>
        <v>51.099999999999994</v>
      </c>
      <c r="E55" s="107">
        <f>D55/D51*100</f>
        <v>1.270701745660715</v>
      </c>
      <c r="F55" s="107">
        <f t="shared" si="7"/>
        <v>14.858970630997382</v>
      </c>
      <c r="G55" s="107">
        <f t="shared" si="5"/>
        <v>4.188867939995081</v>
      </c>
      <c r="H55" s="105">
        <f t="shared" si="8"/>
        <v>292.79999999999995</v>
      </c>
      <c r="I55" s="105">
        <f t="shared" si="6"/>
        <v>1168.8000000000002</v>
      </c>
      <c r="J55" s="159"/>
      <c r="K55" s="156"/>
    </row>
    <row r="56" spans="1:11" s="93" customFormat="1" ht="18">
      <c r="A56" s="103" t="s">
        <v>14</v>
      </c>
      <c r="B56" s="128">
        <v>330</v>
      </c>
      <c r="C56" s="129">
        <v>13200</v>
      </c>
      <c r="D56" s="129">
        <f>110+110</f>
        <v>220</v>
      </c>
      <c r="E56" s="107">
        <f>D56/D51*100</f>
        <v>5.470731586014821</v>
      </c>
      <c r="F56" s="107">
        <f>D56/B56*100</f>
        <v>66.66666666666666</v>
      </c>
      <c r="G56" s="107">
        <f>D56/C56*100</f>
        <v>1.6666666666666667</v>
      </c>
      <c r="H56" s="105">
        <f t="shared" si="8"/>
        <v>110</v>
      </c>
      <c r="I56" s="105">
        <f t="shared" si="6"/>
        <v>12980</v>
      </c>
      <c r="J56" s="159"/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1610.6000000000004</v>
      </c>
      <c r="D57" s="129">
        <f>D51-D52-D55-D54-D53-D56</f>
        <v>833.5999999999999</v>
      </c>
      <c r="E57" s="107">
        <f>D57/D51*100</f>
        <v>20.729099318645247</v>
      </c>
      <c r="F57" s="107">
        <f t="shared" si="7"/>
        <v>35.60871422469031</v>
      </c>
      <c r="G57" s="107">
        <f t="shared" si="5"/>
        <v>51.75710915186885</v>
      </c>
      <c r="H57" s="105">
        <f>B57-D57</f>
        <v>1507.3999999999996</v>
      </c>
      <c r="I57" s="105">
        <f>C57-D57</f>
        <v>777.0000000000005</v>
      </c>
      <c r="J57" s="159"/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0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</f>
        <v>572.8000000000001</v>
      </c>
      <c r="E59" s="3">
        <f>D59/D152*100</f>
        <v>0.23773415444585283</v>
      </c>
      <c r="F59" s="3">
        <f>D59/B59*100</f>
        <v>58.88763236352421</v>
      </c>
      <c r="G59" s="3">
        <f t="shared" si="5"/>
        <v>6.182940782798299</v>
      </c>
      <c r="H59" s="40">
        <f>B59-D59</f>
        <v>399.9</v>
      </c>
      <c r="I59" s="40">
        <f t="shared" si="6"/>
        <v>8691.400000000001</v>
      </c>
      <c r="J59" s="159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</f>
        <v>477.4000000000001</v>
      </c>
      <c r="E60" s="107">
        <f>D60/D59*100</f>
        <v>83.34497206703911</v>
      </c>
      <c r="F60" s="107">
        <f t="shared" si="7"/>
        <v>63.88331326107321</v>
      </c>
      <c r="G60" s="107">
        <f t="shared" si="5"/>
        <v>15.302753469884928</v>
      </c>
      <c r="H60" s="105">
        <f t="shared" si="8"/>
        <v>269.89999999999986</v>
      </c>
      <c r="I60" s="105">
        <f t="shared" si="6"/>
        <v>2642.2999999999997</v>
      </c>
      <c r="J60" s="159"/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J61" s="159"/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</f>
        <v>64.1</v>
      </c>
      <c r="E62" s="107">
        <f>D62/D59*100</f>
        <v>11.190642458100557</v>
      </c>
      <c r="F62" s="107">
        <f t="shared" si="7"/>
        <v>41.65042235217673</v>
      </c>
      <c r="G62" s="107">
        <f t="shared" si="5"/>
        <v>16.281432562865124</v>
      </c>
      <c r="H62" s="105">
        <f t="shared" si="8"/>
        <v>89.80000000000001</v>
      </c>
      <c r="I62" s="105">
        <f t="shared" si="6"/>
        <v>329.6</v>
      </c>
      <c r="J62" s="159"/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/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J63" s="159"/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31.299999999999983</v>
      </c>
      <c r="E64" s="107">
        <f>D64/D59*100</f>
        <v>5.4643854748603315</v>
      </c>
      <c r="F64" s="107">
        <f t="shared" si="7"/>
        <v>43.7762237762237</v>
      </c>
      <c r="G64" s="107">
        <f t="shared" si="5"/>
        <v>5.9789875835721</v>
      </c>
      <c r="H64" s="105">
        <f t="shared" si="8"/>
        <v>40.2000000000001</v>
      </c>
      <c r="I64" s="105">
        <f t="shared" si="6"/>
        <v>492.2000000000007</v>
      </c>
      <c r="J64" s="159"/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0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0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0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0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D69/D152*100</f>
        <v>0.07034905582851267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159"/>
      <c r="K69" s="156"/>
    </row>
    <row r="70" spans="1:11" s="93" customFormat="1" ht="18">
      <c r="A70" s="103" t="s">
        <v>8</v>
      </c>
      <c r="B70" s="171">
        <v>169.5</v>
      </c>
      <c r="C70" s="172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J70" s="159"/>
      <c r="K70" s="156"/>
    </row>
    <row r="71" spans="1:11" s="93" customFormat="1" ht="18.75" thickBot="1">
      <c r="A71" s="103" t="s">
        <v>9</v>
      </c>
      <c r="B71" s="171">
        <v>74</v>
      </c>
      <c r="C71" s="172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J71" s="159"/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59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59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59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59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59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160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59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59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1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1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1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1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59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59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59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59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59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59"/>
      <c r="K89" s="156"/>
    </row>
    <row r="90" spans="1:11" ht="18.75" thickBot="1">
      <c r="A90" s="12" t="s">
        <v>10</v>
      </c>
      <c r="B90" s="45">
        <v>51010.8</v>
      </c>
      <c r="C90" s="39">
        <v>200580.6</v>
      </c>
      <c r="D90" s="40">
        <f>3076.1+1190.1+85.4+19.6+5.2+812.5+1196.5+4.7+5442.2+898.8+0.6+38.7+164.7+18.3+70.9+29.7+34.8+531.6+4509.6+56.1+8.5+41+4+52+75.9+988.9+757.7+5366.6+3416.7+74.9+86.9+106.7+37</f>
        <v>29202.90000000001</v>
      </c>
      <c r="E90" s="3">
        <f>D90/D152*100</f>
        <v>12.120332993831699</v>
      </c>
      <c r="F90" s="3">
        <f aca="true" t="shared" si="11" ref="F90:F96">D90/B90*100</f>
        <v>57.24846503093464</v>
      </c>
      <c r="G90" s="3">
        <f t="shared" si="9"/>
        <v>14.559184686854065</v>
      </c>
      <c r="H90" s="40">
        <f aca="true" t="shared" si="12" ref="H90:H96">B90-D90</f>
        <v>21807.899999999994</v>
      </c>
      <c r="I90" s="40">
        <f t="shared" si="10"/>
        <v>171377.7</v>
      </c>
      <c r="J90" s="159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v>190000</v>
      </c>
      <c r="D91" s="105">
        <f>3071.3+1190.01+77.9+810.1+1179.1+5434.9+841.3+37+143.9+8.8+37.8+16.1+28.3+518.4+4342.6+40+45.8+973+734.6+5248.7+3382.5+46.45+6.22+9.8</f>
        <v>28224.579999999994</v>
      </c>
      <c r="E91" s="107">
        <f>D91/D90*100</f>
        <v>96.64992175434627</v>
      </c>
      <c r="F91" s="107">
        <f t="shared" si="11"/>
        <v>58.82988790368637</v>
      </c>
      <c r="G91" s="107">
        <f t="shared" si="9"/>
        <v>14.855042105263156</v>
      </c>
      <c r="H91" s="105">
        <f t="shared" si="12"/>
        <v>19752.020000000004</v>
      </c>
      <c r="I91" s="105">
        <f t="shared" si="10"/>
        <v>161775.42</v>
      </c>
      <c r="J91" s="159"/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</f>
        <v>458.00000000000006</v>
      </c>
      <c r="E92" s="107">
        <f>D92/D90*100</f>
        <v>1.5683373911495089</v>
      </c>
      <c r="F92" s="107">
        <f t="shared" si="11"/>
        <v>42.04535022491509</v>
      </c>
      <c r="G92" s="107">
        <f t="shared" si="9"/>
        <v>16.49618210632474</v>
      </c>
      <c r="H92" s="105">
        <f t="shared" si="12"/>
        <v>631.3</v>
      </c>
      <c r="I92" s="105">
        <f t="shared" si="10"/>
        <v>2318.4</v>
      </c>
      <c r="J92" s="159"/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59"/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1944.9000000000044</v>
      </c>
      <c r="C94" s="129">
        <f>C90-C91-C92-C93</f>
        <v>7804.200000000006</v>
      </c>
      <c r="D94" s="129">
        <f>D90-D91-D92-D93</f>
        <v>520.3200000000143</v>
      </c>
      <c r="E94" s="107">
        <f>D94/D90*100</f>
        <v>1.7817408545042244</v>
      </c>
      <c r="F94" s="107">
        <f t="shared" si="11"/>
        <v>26.753046429122996</v>
      </c>
      <c r="G94" s="107">
        <f>D94/C94*100</f>
        <v>6.66717921119415</v>
      </c>
      <c r="H94" s="105">
        <f t="shared" si="12"/>
        <v>1424.5799999999902</v>
      </c>
      <c r="I94" s="105">
        <f>C94-D94</f>
        <v>7283.879999999992</v>
      </c>
      <c r="J94" s="159"/>
      <c r="K94" s="156"/>
    </row>
    <row r="95" spans="1:11" ht="18">
      <c r="A95" s="82" t="s">
        <v>12</v>
      </c>
      <c r="B95" s="91">
        <v>11463.9</v>
      </c>
      <c r="C95" s="85">
        <v>46414.5</v>
      </c>
      <c r="D95" s="84">
        <f>627.6+194.6+194.6+1234+510.7+28.2+0.5+182.1+337.6+34.8+102.9+588.2+1248.7+97.9</f>
        <v>5382.4</v>
      </c>
      <c r="E95" s="81">
        <f>D95/D152*100</f>
        <v>2.233904177530304</v>
      </c>
      <c r="F95" s="83">
        <f t="shared" si="11"/>
        <v>46.95086314430517</v>
      </c>
      <c r="G95" s="80">
        <f>D95/C95*100</f>
        <v>11.596376132458607</v>
      </c>
      <c r="H95" s="84">
        <f t="shared" si="12"/>
        <v>6081.5</v>
      </c>
      <c r="I95" s="87">
        <f>C95-D95</f>
        <v>41032.1</v>
      </c>
      <c r="J95" s="159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</f>
        <v>2538.5</v>
      </c>
      <c r="E96" s="135">
        <f>D96/D95*100</f>
        <v>47.162975624256845</v>
      </c>
      <c r="F96" s="136">
        <f t="shared" si="11"/>
        <v>66.13088105038295</v>
      </c>
      <c r="G96" s="137">
        <f>D96/C96*100</f>
        <v>19.81005447082143</v>
      </c>
      <c r="H96" s="138">
        <f t="shared" si="12"/>
        <v>1300.1</v>
      </c>
      <c r="I96" s="127">
        <f>C96-D96</f>
        <v>10275.7</v>
      </c>
      <c r="J96" s="159"/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59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59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59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2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59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</f>
        <v>692.9000000000001</v>
      </c>
      <c r="E102" s="17">
        <f>D102/D152*100</f>
        <v>0.28758029960812054</v>
      </c>
      <c r="F102" s="17">
        <f>D102/B102*100</f>
        <v>24.463352633808785</v>
      </c>
      <c r="G102" s="17">
        <f aca="true" t="shared" si="14" ref="G102:G150">D102/C102*100</f>
        <v>6.150090977677185</v>
      </c>
      <c r="H102" s="65">
        <f aca="true" t="shared" si="15" ref="H102:H107">B102-D102</f>
        <v>2139.5</v>
      </c>
      <c r="I102" s="65">
        <f aca="true" t="shared" si="16" ref="I102:I150">C102-D102</f>
        <v>10573.6</v>
      </c>
      <c r="J102" s="160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J103" s="159"/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</f>
        <v>692.7</v>
      </c>
      <c r="E104" s="107">
        <f>D104/D102*100</f>
        <v>99.9711358060326</v>
      </c>
      <c r="F104" s="107">
        <f aca="true" t="shared" si="17" ref="F104:F150">D104/B104*100</f>
        <v>27.84947533470028</v>
      </c>
      <c r="G104" s="107">
        <f t="shared" si="14"/>
        <v>7.740356679926698</v>
      </c>
      <c r="H104" s="105">
        <f t="shared" si="15"/>
        <v>1794.6000000000001</v>
      </c>
      <c r="I104" s="105">
        <f t="shared" si="16"/>
        <v>8256.5</v>
      </c>
      <c r="J104" s="159"/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9"/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0.20000000000004547</v>
      </c>
      <c r="E106" s="126">
        <f>D106/D102*100</f>
        <v>0.02886419396739002</v>
      </c>
      <c r="F106" s="126">
        <f t="shared" si="17"/>
        <v>0.06478781988987548</v>
      </c>
      <c r="G106" s="126">
        <f t="shared" si="14"/>
        <v>0.010238034297417225</v>
      </c>
      <c r="H106" s="127">
        <f>B106-D106</f>
        <v>308.4999999999998</v>
      </c>
      <c r="I106" s="127">
        <f t="shared" si="16"/>
        <v>1953.3</v>
      </c>
      <c r="J106" s="159"/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72429.4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19298.1</v>
      </c>
      <c r="E107" s="68">
        <f>D107/D152*100</f>
        <v>8.009457901381829</v>
      </c>
      <c r="F107" s="68">
        <f>D107/B107*100</f>
        <v>26.644014723302966</v>
      </c>
      <c r="G107" s="68">
        <f t="shared" si="14"/>
        <v>3.9343097226364745</v>
      </c>
      <c r="H107" s="67">
        <f t="shared" si="15"/>
        <v>53131.299999999996</v>
      </c>
      <c r="I107" s="67">
        <f t="shared" si="16"/>
        <v>471209.80000000005</v>
      </c>
      <c r="J107" s="158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5">
        <v>4459</v>
      </c>
      <c r="D108" s="99">
        <f>17.1+81.1+17.3+60.5+173.3+3.4+2+0.4+29.3+1.7+177.1+0.8</f>
        <v>563.9999999999999</v>
      </c>
      <c r="E108" s="100">
        <f>D108/D107*100</f>
        <v>2.9225675066457315</v>
      </c>
      <c r="F108" s="100">
        <f t="shared" si="17"/>
        <v>46.50779252906736</v>
      </c>
      <c r="G108" s="100">
        <f t="shared" si="14"/>
        <v>12.648575913882034</v>
      </c>
      <c r="H108" s="101">
        <f aca="true" t="shared" si="18" ref="H108:H150">B108-D108</f>
        <v>648.7000000000002</v>
      </c>
      <c r="I108" s="101">
        <f t="shared" si="16"/>
        <v>3895</v>
      </c>
      <c r="J108" s="159"/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66">
        <v>1995</v>
      </c>
      <c r="D109" s="106">
        <f>47.8+0.9+59.7+88.3+0.1+59.2</f>
        <v>256</v>
      </c>
      <c r="E109" s="107">
        <f>D109/D108*100</f>
        <v>45.390070921985824</v>
      </c>
      <c r="F109" s="107">
        <f t="shared" si="17"/>
        <v>44.576005572000696</v>
      </c>
      <c r="G109" s="107">
        <f t="shared" si="14"/>
        <v>12.832080200501252</v>
      </c>
      <c r="H109" s="105">
        <f t="shared" si="18"/>
        <v>318.30000000000007</v>
      </c>
      <c r="I109" s="105">
        <f t="shared" si="16"/>
        <v>1739</v>
      </c>
      <c r="J109" s="159"/>
      <c r="K109" s="156"/>
      <c r="L109" s="102"/>
    </row>
    <row r="110" spans="1:12" s="93" customFormat="1" ht="34.5" customHeight="1" hidden="1">
      <c r="A110" s="108" t="s">
        <v>78</v>
      </c>
      <c r="B110" s="109"/>
      <c r="C110" s="167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J110" s="159"/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68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J111" s="160"/>
      <c r="K111" s="156"/>
      <c r="L111" s="102"/>
    </row>
    <row r="112" spans="1:12" s="93" customFormat="1" ht="18" hidden="1">
      <c r="A112" s="103" t="s">
        <v>25</v>
      </c>
      <c r="B112" s="104"/>
      <c r="C112" s="166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J112" s="159"/>
      <c r="K112" s="156"/>
      <c r="L112" s="102"/>
    </row>
    <row r="113" spans="1:12" s="93" customFormat="1" ht="18">
      <c r="A113" s="108" t="s">
        <v>89</v>
      </c>
      <c r="B113" s="109">
        <v>15</v>
      </c>
      <c r="C113" s="167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J113" s="159"/>
      <c r="K113" s="156"/>
      <c r="L113" s="102"/>
    </row>
    <row r="114" spans="1:12" s="93" customFormat="1" ht="36.75">
      <c r="A114" s="108" t="s">
        <v>38</v>
      </c>
      <c r="B114" s="109">
        <v>842.1</v>
      </c>
      <c r="C114" s="167">
        <v>3311.5</v>
      </c>
      <c r="D114" s="99">
        <f>136.4+10+40+6.6+6.1+0.2+177.4+10+1.8+25.1</f>
        <v>413.6</v>
      </c>
      <c r="E114" s="100">
        <f>D114/D107*100</f>
        <v>2.1432161715402036</v>
      </c>
      <c r="F114" s="100">
        <f t="shared" si="17"/>
        <v>49.11530697066857</v>
      </c>
      <c r="G114" s="100">
        <f t="shared" si="14"/>
        <v>12.489808243998189</v>
      </c>
      <c r="H114" s="101">
        <f t="shared" si="18"/>
        <v>428.5</v>
      </c>
      <c r="I114" s="101">
        <f t="shared" si="16"/>
        <v>2897.9</v>
      </c>
      <c r="J114" s="159"/>
      <c r="K114" s="156"/>
      <c r="L114" s="102"/>
    </row>
    <row r="115" spans="1:12" s="93" customFormat="1" ht="18" hidden="1">
      <c r="A115" s="113" t="s">
        <v>43</v>
      </c>
      <c r="B115" s="104"/>
      <c r="C115" s="166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J115" s="159"/>
      <c r="K115" s="156"/>
      <c r="L115" s="102"/>
    </row>
    <row r="116" spans="1:12" s="94" customFormat="1" ht="18.75" customHeight="1" hidden="1">
      <c r="A116" s="108" t="s">
        <v>90</v>
      </c>
      <c r="B116" s="109"/>
      <c r="C116" s="168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J116" s="160"/>
      <c r="K116" s="156"/>
      <c r="L116" s="102"/>
    </row>
    <row r="117" spans="1:12" s="93" customFormat="1" ht="36.75">
      <c r="A117" s="108" t="s">
        <v>47</v>
      </c>
      <c r="B117" s="109">
        <v>106</v>
      </c>
      <c r="C117" s="167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J117" s="159"/>
      <c r="K117" s="156"/>
      <c r="L117" s="102"/>
    </row>
    <row r="118" spans="1:12" s="115" customFormat="1" ht="18">
      <c r="A118" s="108" t="s">
        <v>15</v>
      </c>
      <c r="B118" s="109">
        <v>156</v>
      </c>
      <c r="C118" s="168">
        <v>491.6</v>
      </c>
      <c r="D118" s="99">
        <f>45.4+9.9+47</f>
        <v>102.3</v>
      </c>
      <c r="E118" s="100">
        <f>D118/D107*100</f>
        <v>0.5301039998756354</v>
      </c>
      <c r="F118" s="100">
        <f t="shared" si="17"/>
        <v>65.57692307692308</v>
      </c>
      <c r="G118" s="100">
        <f t="shared" si="14"/>
        <v>20.80960130187144</v>
      </c>
      <c r="H118" s="101">
        <f t="shared" si="18"/>
        <v>53.7</v>
      </c>
      <c r="I118" s="101">
        <f t="shared" si="16"/>
        <v>389.3</v>
      </c>
      <c r="J118" s="158"/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66">
        <v>408.8</v>
      </c>
      <c r="D119" s="106">
        <f>45.4+45.4</f>
        <v>90.8</v>
      </c>
      <c r="E119" s="107">
        <f>D119/D118*100</f>
        <v>88.7585532746823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J119" s="169"/>
      <c r="K119" s="156"/>
      <c r="L119" s="102"/>
    </row>
    <row r="120" spans="1:12" s="115" customFormat="1" ht="18">
      <c r="A120" s="108" t="s">
        <v>105</v>
      </c>
      <c r="B120" s="109">
        <v>20</v>
      </c>
      <c r="C120" s="168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J120" s="158"/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68">
        <f>480+80</f>
        <v>560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460</v>
      </c>
      <c r="I121" s="101">
        <f t="shared" si="16"/>
        <v>560</v>
      </c>
      <c r="J121" s="158"/>
      <c r="K121" s="156"/>
      <c r="L121" s="102"/>
    </row>
    <row r="122" spans="1:12" s="118" customFormat="1" ht="18" hidden="1">
      <c r="A122" s="103" t="s">
        <v>80</v>
      </c>
      <c r="B122" s="104"/>
      <c r="C122" s="166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J122" s="170"/>
      <c r="K122" s="156"/>
      <c r="L122" s="102"/>
    </row>
    <row r="123" spans="1:12" s="118" customFormat="1" ht="18" hidden="1">
      <c r="A123" s="103" t="s">
        <v>49</v>
      </c>
      <c r="B123" s="104"/>
      <c r="C123" s="166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J123" s="170"/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68">
        <v>45511.3</v>
      </c>
      <c r="D124" s="111">
        <f>3529.6+2264.3+1265.3</f>
        <v>7059.2</v>
      </c>
      <c r="E124" s="114">
        <f>D124/D107*100</f>
        <v>36.57976692005949</v>
      </c>
      <c r="F124" s="100">
        <f t="shared" si="17"/>
        <v>61.49396750729561</v>
      </c>
      <c r="G124" s="100">
        <f t="shared" si="14"/>
        <v>15.5108731238176</v>
      </c>
      <c r="H124" s="101">
        <f t="shared" si="18"/>
        <v>4420.3</v>
      </c>
      <c r="I124" s="101">
        <f t="shared" si="16"/>
        <v>38452.100000000006</v>
      </c>
      <c r="J124" s="158"/>
      <c r="K124" s="156"/>
      <c r="L124" s="102"/>
    </row>
    <row r="125" spans="1:12" s="115" customFormat="1" ht="18">
      <c r="A125" s="108" t="s">
        <v>91</v>
      </c>
      <c r="B125" s="109">
        <v>74.4</v>
      </c>
      <c r="C125" s="168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J125" s="158"/>
      <c r="K125" s="156"/>
      <c r="L125" s="102"/>
    </row>
    <row r="126" spans="1:12" s="115" customFormat="1" ht="36.75">
      <c r="A126" s="108" t="s">
        <v>100</v>
      </c>
      <c r="B126" s="109">
        <v>118</v>
      </c>
      <c r="C126" s="168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J126" s="158"/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J127" s="158"/>
      <c r="K127" s="156"/>
      <c r="L127" s="102"/>
    </row>
    <row r="128" spans="1:12" s="115" customFormat="1" ht="36.75">
      <c r="A128" s="108" t="s">
        <v>57</v>
      </c>
      <c r="B128" s="109">
        <v>135.5</v>
      </c>
      <c r="C128" s="110">
        <v>942</v>
      </c>
      <c r="D128" s="111">
        <f>7+4.2+0.1+12.3+0.2+7.1</f>
        <v>30.9</v>
      </c>
      <c r="E128" s="114">
        <f>D128/D107*100</f>
        <v>0.16011938999176084</v>
      </c>
      <c r="F128" s="100">
        <f t="shared" si="17"/>
        <v>22.804428044280442</v>
      </c>
      <c r="G128" s="100">
        <f t="shared" si="14"/>
        <v>3.2802547770700636</v>
      </c>
      <c r="H128" s="101">
        <f t="shared" si="18"/>
        <v>104.6</v>
      </c>
      <c r="I128" s="101">
        <f t="shared" si="16"/>
        <v>911.1</v>
      </c>
      <c r="J128" s="158"/>
      <c r="K128" s="156"/>
      <c r="L128" s="102"/>
    </row>
    <row r="129" spans="1:12" s="116" customFormat="1" ht="18">
      <c r="A129" s="103" t="s">
        <v>88</v>
      </c>
      <c r="B129" s="104">
        <v>31.8</v>
      </c>
      <c r="C129" s="105">
        <v>510.8</v>
      </c>
      <c r="D129" s="106">
        <f>7+7.1</f>
        <v>14.1</v>
      </c>
      <c r="E129" s="107">
        <f>D129/D128*100</f>
        <v>45.63106796116505</v>
      </c>
      <c r="F129" s="107">
        <f>D129/B129*100</f>
        <v>44.33962264150943</v>
      </c>
      <c r="G129" s="107">
        <f t="shared" si="14"/>
        <v>2.7603758809710257</v>
      </c>
      <c r="H129" s="105">
        <f t="shared" si="18"/>
        <v>17.700000000000003</v>
      </c>
      <c r="I129" s="105">
        <f t="shared" si="16"/>
        <v>496.7</v>
      </c>
      <c r="J129" s="169"/>
      <c r="K129" s="156"/>
      <c r="L129" s="102"/>
    </row>
    <row r="130" spans="1:12" s="115" customFormat="1" ht="36.75">
      <c r="A130" s="108" t="s">
        <v>103</v>
      </c>
      <c r="B130" s="109">
        <v>60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60</v>
      </c>
      <c r="I130" s="101">
        <f t="shared" si="16"/>
        <v>485</v>
      </c>
      <c r="J130" s="158"/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J131" s="169"/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J132" s="158"/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J133" s="158"/>
      <c r="K133" s="156"/>
      <c r="L133" s="102"/>
    </row>
    <row r="134" spans="1:12" s="115" customFormat="1" ht="35.25" customHeight="1">
      <c r="A134" s="108" t="s">
        <v>87</v>
      </c>
      <c r="B134" s="109">
        <v>70</v>
      </c>
      <c r="C134" s="110">
        <v>383.2</v>
      </c>
      <c r="D134" s="111"/>
      <c r="E134" s="114">
        <f>D134/D107*100</f>
        <v>0</v>
      </c>
      <c r="F134" s="100">
        <f t="shared" si="17"/>
        <v>0</v>
      </c>
      <c r="G134" s="100">
        <f t="shared" si="14"/>
        <v>0</v>
      </c>
      <c r="H134" s="101">
        <f t="shared" si="18"/>
        <v>70</v>
      </c>
      <c r="I134" s="101">
        <f t="shared" si="16"/>
        <v>383.2</v>
      </c>
      <c r="J134" s="158"/>
      <c r="K134" s="156"/>
      <c r="L134" s="102"/>
    </row>
    <row r="135" spans="1:12" s="115" customFormat="1" ht="39" customHeight="1">
      <c r="A135" s="108" t="s">
        <v>54</v>
      </c>
      <c r="B135" s="109">
        <v>10</v>
      </c>
      <c r="C135" s="110">
        <v>350</v>
      </c>
      <c r="D135" s="111"/>
      <c r="E135" s="114">
        <f>D135/D107*100</f>
        <v>0</v>
      </c>
      <c r="F135" s="100">
        <f t="shared" si="17"/>
        <v>0</v>
      </c>
      <c r="G135" s="100">
        <f t="shared" si="14"/>
        <v>0</v>
      </c>
      <c r="H135" s="101">
        <f t="shared" si="18"/>
        <v>10</v>
      </c>
      <c r="I135" s="101">
        <f t="shared" si="16"/>
        <v>350</v>
      </c>
      <c r="J135" s="158"/>
      <c r="K135" s="183"/>
      <c r="L135" s="184"/>
    </row>
    <row r="136" spans="1:12" s="116" customFormat="1" ht="18">
      <c r="A136" s="103" t="s">
        <v>88</v>
      </c>
      <c r="B136" s="104">
        <v>5</v>
      </c>
      <c r="C136" s="105">
        <v>110</v>
      </c>
      <c r="D136" s="106"/>
      <c r="E136" s="107"/>
      <c r="F136" s="100">
        <f>D136/B136*100</f>
        <v>0</v>
      </c>
      <c r="G136" s="107">
        <f>D136/C136*100</f>
        <v>0</v>
      </c>
      <c r="H136" s="105">
        <f>B136-D136</f>
        <v>5</v>
      </c>
      <c r="I136" s="105">
        <f>C136-D136</f>
        <v>110</v>
      </c>
      <c r="J136" s="169"/>
      <c r="K136" s="183"/>
      <c r="L136" s="184"/>
    </row>
    <row r="137" spans="1:12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J137" s="158"/>
      <c r="K137" s="183"/>
      <c r="L137" s="184"/>
    </row>
    <row r="138" spans="1:12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J138" s="169"/>
      <c r="K138" s="183"/>
      <c r="L138" s="184"/>
    </row>
    <row r="139" spans="1:12" s="115" customFormat="1" ht="18">
      <c r="A139" s="108" t="s">
        <v>96</v>
      </c>
      <c r="B139" s="109">
        <v>421.2</v>
      </c>
      <c r="C139" s="110">
        <v>1760</v>
      </c>
      <c r="D139" s="111">
        <f>107.3+0.4+30.4+78.2</f>
        <v>216.3</v>
      </c>
      <c r="E139" s="114">
        <f>D139/D107*100</f>
        <v>1.1208357299423262</v>
      </c>
      <c r="F139" s="100">
        <f t="shared" si="17"/>
        <v>51.35327635327636</v>
      </c>
      <c r="G139" s="100">
        <f t="shared" si="14"/>
        <v>12.289772727272728</v>
      </c>
      <c r="H139" s="101">
        <f t="shared" si="18"/>
        <v>204.89999999999998</v>
      </c>
      <c r="I139" s="101">
        <f t="shared" si="16"/>
        <v>1543.7</v>
      </c>
      <c r="J139" s="158"/>
      <c r="K139" s="183"/>
      <c r="L139" s="184"/>
    </row>
    <row r="140" spans="1:12" s="116" customFormat="1" ht="18">
      <c r="A140" s="113" t="s">
        <v>43</v>
      </c>
      <c r="B140" s="104">
        <f>285.3+62.8</f>
        <v>348.1</v>
      </c>
      <c r="C140" s="105">
        <v>1437.4</v>
      </c>
      <c r="D140" s="106">
        <f>107.3+25.4+76</f>
        <v>208.7</v>
      </c>
      <c r="E140" s="107">
        <f>D140/D139*100</f>
        <v>96.48636153490521</v>
      </c>
      <c r="F140" s="107">
        <f aca="true" t="shared" si="19" ref="F140:F149">D140/B140*100</f>
        <v>59.95403619649525</v>
      </c>
      <c r="G140" s="107">
        <f t="shared" si="14"/>
        <v>14.519270905802143</v>
      </c>
      <c r="H140" s="105">
        <f t="shared" si="18"/>
        <v>139.40000000000003</v>
      </c>
      <c r="I140" s="105">
        <f t="shared" si="16"/>
        <v>1228.7</v>
      </c>
      <c r="J140" s="169"/>
      <c r="K140" s="183"/>
      <c r="L140" s="184"/>
    </row>
    <row r="141" spans="1:13" s="116" customFormat="1" ht="18">
      <c r="A141" s="103" t="s">
        <v>25</v>
      </c>
      <c r="B141" s="104">
        <f>18.7+0.2+3</f>
        <v>21.9</v>
      </c>
      <c r="C141" s="105">
        <v>40</v>
      </c>
      <c r="D141" s="106">
        <f>0.4+4.9</f>
        <v>5.300000000000001</v>
      </c>
      <c r="E141" s="107">
        <f>D141/D139*100</f>
        <v>2.450300508552936</v>
      </c>
      <c r="F141" s="107">
        <f t="shared" si="19"/>
        <v>24.200913242009136</v>
      </c>
      <c r="G141" s="107">
        <f>D141/C141*100</f>
        <v>13.25</v>
      </c>
      <c r="H141" s="105">
        <f t="shared" si="18"/>
        <v>16.599999999999998</v>
      </c>
      <c r="I141" s="105">
        <f t="shared" si="16"/>
        <v>34.7</v>
      </c>
      <c r="J141" s="169"/>
      <c r="K141" s="183"/>
      <c r="L141" s="184"/>
      <c r="M141" s="157"/>
    </row>
    <row r="142" spans="1:12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J142" s="158"/>
      <c r="K142" s="183"/>
      <c r="L142" s="184"/>
    </row>
    <row r="143" spans="1:12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J143" s="158"/>
      <c r="K143" s="183"/>
      <c r="L143" s="184"/>
    </row>
    <row r="144" spans="1:12" s="115" customFormat="1" ht="18">
      <c r="A144" s="119" t="s">
        <v>97</v>
      </c>
      <c r="B144" s="109">
        <v>10549.3</v>
      </c>
      <c r="C144" s="110">
        <v>56447.1</v>
      </c>
      <c r="D144" s="111">
        <f>254.7+197.5+629.8+725.8+539.8+84+74.2</f>
        <v>2505.7999999999997</v>
      </c>
      <c r="E144" s="114">
        <f>D144/D107*100</f>
        <v>12.98469797544836</v>
      </c>
      <c r="F144" s="100">
        <f t="shared" si="19"/>
        <v>23.75323481178846</v>
      </c>
      <c r="G144" s="100">
        <f t="shared" si="14"/>
        <v>4.439200596664842</v>
      </c>
      <c r="H144" s="101">
        <f t="shared" si="18"/>
        <v>8043.5</v>
      </c>
      <c r="I144" s="101">
        <f t="shared" si="16"/>
        <v>53941.299999999996</v>
      </c>
      <c r="J144" s="158"/>
      <c r="K144" s="183"/>
      <c r="L144" s="184"/>
    </row>
    <row r="145" spans="1:12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58"/>
      <c r="K145" s="183"/>
      <c r="L145" s="184"/>
    </row>
    <row r="146" spans="1:12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J146" s="158"/>
      <c r="K146" s="183"/>
      <c r="L146" s="184"/>
    </row>
    <row r="147" spans="1:12" s="115" customFormat="1" ht="18">
      <c r="A147" s="108" t="s">
        <v>98</v>
      </c>
      <c r="B147" s="109">
        <v>46.4</v>
      </c>
      <c r="C147" s="110">
        <v>162.3</v>
      </c>
      <c r="D147" s="111"/>
      <c r="E147" s="114">
        <f>D147/D107*100</f>
        <v>0</v>
      </c>
      <c r="F147" s="100">
        <f t="shared" si="19"/>
        <v>0</v>
      </c>
      <c r="G147" s="100">
        <f t="shared" si="14"/>
        <v>0</v>
      </c>
      <c r="H147" s="101">
        <f t="shared" si="18"/>
        <v>46.4</v>
      </c>
      <c r="I147" s="101">
        <f t="shared" si="16"/>
        <v>162.3</v>
      </c>
      <c r="J147" s="158"/>
      <c r="K147" s="183"/>
      <c r="L147" s="184"/>
    </row>
    <row r="148" spans="1:12" s="115" customFormat="1" ht="18" customHeight="1">
      <c r="A148" s="108" t="s">
        <v>77</v>
      </c>
      <c r="B148" s="109">
        <v>2700</v>
      </c>
      <c r="C148" s="110">
        <v>10563.8</v>
      </c>
      <c r="D148" s="111">
        <f>791.9+575.3</f>
        <v>1367.1999999999998</v>
      </c>
      <c r="E148" s="114">
        <f>D148/D107*100</f>
        <v>7.084635274975256</v>
      </c>
      <c r="F148" s="100">
        <f t="shared" si="19"/>
        <v>50.637037037037025</v>
      </c>
      <c r="G148" s="100">
        <f t="shared" si="14"/>
        <v>12.942312425452961</v>
      </c>
      <c r="H148" s="101">
        <f t="shared" si="18"/>
        <v>1332.8000000000002</v>
      </c>
      <c r="I148" s="101">
        <f t="shared" si="16"/>
        <v>9196.599999999999</v>
      </c>
      <c r="J148" s="158"/>
      <c r="K148" s="183"/>
      <c r="L148" s="184"/>
    </row>
    <row r="149" spans="1:12" s="115" customFormat="1" ht="19.5" customHeight="1">
      <c r="A149" s="149" t="s">
        <v>50</v>
      </c>
      <c r="B149" s="150">
        <v>33343.2</v>
      </c>
      <c r="C149" s="151">
        <v>321056.7</v>
      </c>
      <c r="D149" s="152"/>
      <c r="E149" s="153">
        <f>D149/D107*100</f>
        <v>0</v>
      </c>
      <c r="F149" s="154">
        <f t="shared" si="19"/>
        <v>0</v>
      </c>
      <c r="G149" s="154">
        <f t="shared" si="14"/>
        <v>0</v>
      </c>
      <c r="H149" s="155">
        <f t="shared" si="18"/>
        <v>33343.2</v>
      </c>
      <c r="I149" s="155">
        <f>C149-D149</f>
        <v>321056.7</v>
      </c>
      <c r="J149" s="158"/>
      <c r="K149" s="183"/>
      <c r="L149" s="184"/>
    </row>
    <row r="150" spans="1:12" s="115" customFormat="1" ht="18">
      <c r="A150" s="108" t="s">
        <v>99</v>
      </c>
      <c r="B150" s="109">
        <v>10558.2</v>
      </c>
      <c r="C150" s="110">
        <v>42232</v>
      </c>
      <c r="D150" s="111">
        <f>819+819+819.1+1062.3+1173.1+1173.1+1173.2</f>
        <v>7038.8</v>
      </c>
      <c r="E150" s="114">
        <f>D150/D107*100</f>
        <v>36.47405703152124</v>
      </c>
      <c r="F150" s="100">
        <f t="shared" si="17"/>
        <v>66.66666666666666</v>
      </c>
      <c r="G150" s="100">
        <f t="shared" si="14"/>
        <v>16.66698238302709</v>
      </c>
      <c r="H150" s="101">
        <f t="shared" si="18"/>
        <v>3519.4000000000005</v>
      </c>
      <c r="I150" s="101">
        <f t="shared" si="16"/>
        <v>35193.2</v>
      </c>
      <c r="J150" s="158"/>
      <c r="K150" s="183"/>
      <c r="L150" s="184"/>
    </row>
    <row r="151" spans="1:12" s="2" customFormat="1" ht="18.75" thickBot="1">
      <c r="A151" s="29" t="s">
        <v>29</v>
      </c>
      <c r="B151" s="63"/>
      <c r="C151" s="63"/>
      <c r="D151" s="44">
        <f>D43+D69+D72+D77+D79+D87+D102+D107+D100+D84+D98</f>
        <v>20296.899999999998</v>
      </c>
      <c r="E151" s="15"/>
      <c r="F151" s="15"/>
      <c r="G151" s="6"/>
      <c r="H151" s="52"/>
      <c r="I151" s="44"/>
      <c r="K151" s="183"/>
      <c r="L151" s="185"/>
    </row>
    <row r="152" spans="1:12" ht="18.75" thickBot="1">
      <c r="A152" s="12" t="s">
        <v>18</v>
      </c>
      <c r="B152" s="40">
        <f>B6+B18+B33+B43+B51+B59+B69+B72+B77+B79+B87+B90+B95+B102+B107+B100+B84+B98+B45</f>
        <v>483344.30000000005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240941.4</v>
      </c>
      <c r="E152" s="28">
        <v>100</v>
      </c>
      <c r="F152" s="3">
        <f>D152/B152*100</f>
        <v>49.848813775190884</v>
      </c>
      <c r="G152" s="3">
        <f aca="true" t="shared" si="20" ref="G152:G158">D152/C152*100</f>
        <v>11.455998883220147</v>
      </c>
      <c r="H152" s="40">
        <f aca="true" t="shared" si="21" ref="H152:H158">B152-D152</f>
        <v>242402.90000000005</v>
      </c>
      <c r="I152" s="40">
        <f aca="true" t="shared" si="22" ref="I152:I158">C152-D152</f>
        <v>1862248.4</v>
      </c>
      <c r="K152" s="186"/>
      <c r="L152" s="187"/>
    </row>
    <row r="153" spans="1:12" ht="18">
      <c r="A153" s="16" t="s">
        <v>5</v>
      </c>
      <c r="B153" s="51">
        <f>B8+B20+B34+B52+B60+B91+B115+B119+B46+B140+B131+B103</f>
        <v>213112.8</v>
      </c>
      <c r="C153" s="51">
        <f>C8+C20+C34+C52+C60+C91+C115+C119+C46+C140+C131+C103</f>
        <v>889812.0000000001</v>
      </c>
      <c r="D153" s="51">
        <f>D8+D20+D34+D52+D60+D91+D115+D119+D46+D140+D131+D103</f>
        <v>134074.68</v>
      </c>
      <c r="E153" s="6">
        <f>D153/D152*100</f>
        <v>55.64617786731545</v>
      </c>
      <c r="F153" s="6">
        <f aca="true" t="shared" si="23" ref="F153:F158">D153/B153*100</f>
        <v>62.912542090385934</v>
      </c>
      <c r="G153" s="6">
        <f t="shared" si="20"/>
        <v>15.067753637847092</v>
      </c>
      <c r="H153" s="52">
        <f t="shared" si="21"/>
        <v>79038.12</v>
      </c>
      <c r="I153" s="62">
        <f t="shared" si="22"/>
        <v>755737.3200000001</v>
      </c>
      <c r="K153" s="183"/>
      <c r="L153" s="187"/>
    </row>
    <row r="154" spans="1:12" ht="18">
      <c r="A154" s="16" t="s">
        <v>0</v>
      </c>
      <c r="B154" s="52">
        <f>B11+B23+B36+B55+B62+B92+B49+B141+B109+B112+B96+B138</f>
        <v>48623.80000000001</v>
      </c>
      <c r="C154" s="52">
        <f>C11+C23+C36+C55+C62+C92+C49+C141+C109+C112+C96+C138</f>
        <v>110074.39999999998</v>
      </c>
      <c r="D154" s="52">
        <f>D11+D23+D36+D55+D62+D92+D49+D141+D109+D112+D96+D138</f>
        <v>15795.7</v>
      </c>
      <c r="E154" s="6">
        <f>D154/D152*100</f>
        <v>6.555826437465708</v>
      </c>
      <c r="F154" s="6">
        <f t="shared" si="23"/>
        <v>32.48553177661967</v>
      </c>
      <c r="G154" s="6">
        <f t="shared" si="20"/>
        <v>14.350021440044191</v>
      </c>
      <c r="H154" s="52">
        <f t="shared" si="21"/>
        <v>32828.100000000006</v>
      </c>
      <c r="I154" s="62">
        <f t="shared" si="22"/>
        <v>94278.69999999998</v>
      </c>
      <c r="K154" s="183"/>
      <c r="L154" s="188"/>
    </row>
    <row r="155" spans="1:12" ht="18">
      <c r="A155" s="16" t="s">
        <v>1</v>
      </c>
      <c r="B155" s="51">
        <f>B22+B10+B54+B48+B61+B35+B123</f>
        <v>14223.800000000001</v>
      </c>
      <c r="C155" s="51">
        <f>C22+C10+C54+C48+C61+C35+C123</f>
        <v>54269.5</v>
      </c>
      <c r="D155" s="51">
        <f>D22+D10+D54+D48+D61+D35+D123</f>
        <v>3118.9</v>
      </c>
      <c r="E155" s="6">
        <f>D155/D152*100</f>
        <v>1.2944641311123783</v>
      </c>
      <c r="F155" s="6">
        <f t="shared" si="23"/>
        <v>21.92733306148849</v>
      </c>
      <c r="G155" s="6">
        <f t="shared" si="20"/>
        <v>5.74705866094215</v>
      </c>
      <c r="H155" s="52">
        <f t="shared" si="21"/>
        <v>11104.900000000001</v>
      </c>
      <c r="I155" s="62">
        <f t="shared" si="22"/>
        <v>51150.6</v>
      </c>
      <c r="K155" s="183"/>
      <c r="L155" s="187"/>
    </row>
    <row r="156" spans="1:12" ht="21" customHeight="1">
      <c r="A156" s="16" t="s">
        <v>14</v>
      </c>
      <c r="B156" s="51">
        <f>B12+B24+B104+B63+B38+B93+B129+B56+B136</f>
        <v>6229</v>
      </c>
      <c r="C156" s="51">
        <f>C12+C24+C104+C63+C38+C93+C129+C56+C136</f>
        <v>40455.4</v>
      </c>
      <c r="D156" s="51">
        <f>D12+D24+D104+D63+D38+D93+D129+D56+D136</f>
        <v>3107.7999999999997</v>
      </c>
      <c r="E156" s="6">
        <f>D156/D152*100</f>
        <v>1.289857201792635</v>
      </c>
      <c r="F156" s="6">
        <f t="shared" si="23"/>
        <v>49.89243859367474</v>
      </c>
      <c r="G156" s="6">
        <f t="shared" si="20"/>
        <v>7.682039974885922</v>
      </c>
      <c r="H156" s="52">
        <f>B156-D156</f>
        <v>3121.2000000000003</v>
      </c>
      <c r="I156" s="62">
        <f t="shared" si="22"/>
        <v>37347.6</v>
      </c>
      <c r="K156" s="156"/>
      <c r="L156" s="69"/>
    </row>
    <row r="157" spans="1:12" ht="18">
      <c r="A157" s="16" t="s">
        <v>2</v>
      </c>
      <c r="B157" s="51">
        <f>B9+B21+B47+B53+B122</f>
        <v>0.8</v>
      </c>
      <c r="C157" s="51">
        <f>C9+C21+C47+C53+C122</f>
        <v>15.4</v>
      </c>
      <c r="D157" s="51">
        <f>D9+D21+D47+D53+D122</f>
        <v>0</v>
      </c>
      <c r="E157" s="6">
        <f>D157/D152*100</f>
        <v>0</v>
      </c>
      <c r="F157" s="6">
        <f t="shared" si="23"/>
        <v>0</v>
      </c>
      <c r="G157" s="6">
        <f t="shared" si="20"/>
        <v>0</v>
      </c>
      <c r="H157" s="52">
        <f t="shared" si="21"/>
        <v>0.8</v>
      </c>
      <c r="I157" s="62">
        <f t="shared" si="22"/>
        <v>15.4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201154.10000000006</v>
      </c>
      <c r="C158" s="64">
        <f>C152-C153-C154-C155-C156-C157</f>
        <v>1008563.0999999999</v>
      </c>
      <c r="D158" s="64">
        <f>D152-D153-D154-D155-D156-D157</f>
        <v>84844.32</v>
      </c>
      <c r="E158" s="31">
        <f>D158/D152*100</f>
        <v>35.21367436231383</v>
      </c>
      <c r="F158" s="31">
        <f t="shared" si="23"/>
        <v>42.178767422587946</v>
      </c>
      <c r="G158" s="31">
        <f t="shared" si="20"/>
        <v>8.412395813410189</v>
      </c>
      <c r="H158" s="89">
        <f t="shared" si="21"/>
        <v>116309.78000000006</v>
      </c>
      <c r="I158" s="89">
        <f t="shared" si="22"/>
        <v>923718.7799999998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3"/>
      <c r="C164" s="164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240941.4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240941.4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2018-03-03T11:23:40Z</cp:lastPrinted>
  <dcterms:created xsi:type="dcterms:W3CDTF">2000-06-20T04:48:00Z</dcterms:created>
  <dcterms:modified xsi:type="dcterms:W3CDTF">2018-03-05T06:33:37Z</dcterms:modified>
  <cp:category/>
  <cp:version/>
  <cp:contentType/>
  <cp:contentStatus/>
</cp:coreProperties>
</file>